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S\BONDS\Bond Allocation Guidelines &amp; Spreadsheets\2025 Allocation\"/>
    </mc:Choice>
  </mc:AlternateContent>
  <xr:revisionPtr revIDLastSave="0" documentId="13_ncr:1_{F3BAEDE3-759C-45DD-BC3C-1E860E371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Allocation" sheetId="5" r:id="rId1"/>
    <sheet name="Allocation-State-Ceiling" sheetId="4" r:id="rId2"/>
  </sheets>
  <definedNames>
    <definedName name="_xlnm.Print_Area" localSheetId="0">'2025 Allocation'!$A$1:$M$53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3" i="4"/>
  <c r="A10" i="5"/>
  <c r="A11" i="5"/>
  <c r="A13" i="5"/>
  <c r="A14" i="5"/>
  <c r="A15" i="5"/>
  <c r="A16" i="5"/>
  <c r="A17" i="5"/>
  <c r="A18" i="5"/>
  <c r="A19" i="5"/>
  <c r="A20" i="5"/>
  <c r="A12" i="5"/>
  <c r="L11" i="5"/>
  <c r="L12" i="5"/>
  <c r="L13" i="5"/>
  <c r="L14" i="5"/>
  <c r="L15" i="5"/>
  <c r="L16" i="5"/>
  <c r="L17" i="5"/>
  <c r="L18" i="5"/>
  <c r="L19" i="5"/>
  <c r="L20" i="5"/>
  <c r="L10" i="5"/>
  <c r="I22" i="5"/>
  <c r="G22" i="5"/>
  <c r="F22" i="5"/>
  <c r="E22" i="5"/>
  <c r="L21" i="5"/>
  <c r="J19" i="5"/>
  <c r="J18" i="5"/>
  <c r="J17" i="5"/>
  <c r="J16" i="5"/>
  <c r="J15" i="5"/>
  <c r="J14" i="5"/>
  <c r="J13" i="5"/>
  <c r="J12" i="5"/>
  <c r="J11" i="5"/>
  <c r="B7" i="5"/>
  <c r="J22" i="5" l="1"/>
  <c r="D8" i="4" l="1"/>
  <c r="D9" i="4"/>
  <c r="D10" i="4"/>
  <c r="C3" i="5" s="1"/>
  <c r="D11" i="4"/>
  <c r="C12" i="4"/>
  <c r="C4" i="5" l="1"/>
</calcChain>
</file>

<file path=xl/sharedStrings.xml><?xml version="1.0" encoding="utf-8"?>
<sst xmlns="http://schemas.openxmlformats.org/spreadsheetml/2006/main" count="34" uniqueCount="33">
  <si>
    <t>NAME OF PROJECT</t>
  </si>
  <si>
    <t>Date:</t>
  </si>
  <si>
    <t>LOCALITY / ISSUER</t>
  </si>
  <si>
    <t>FOR</t>
  </si>
  <si>
    <t>PRIVATE ACTIVITY BONDS</t>
  </si>
  <si>
    <t>COMMONWEALTH OF VIRGINIA</t>
  </si>
  <si>
    <t>Allocation User</t>
  </si>
  <si>
    <t>Dollar Amount</t>
  </si>
  <si>
    <t>Local Housing Authorities</t>
  </si>
  <si>
    <t>Industrial Development</t>
  </si>
  <si>
    <t>Virginia Housing Development Authority</t>
  </si>
  <si>
    <t>State Allocation</t>
  </si>
  <si>
    <t>Total</t>
  </si>
  <si>
    <t>% of State Ceiling</t>
  </si>
  <si>
    <t>IperionX Titanium Recycling Project</t>
  </si>
  <si>
    <t>Halifax County IDA</t>
  </si>
  <si>
    <t>E</t>
  </si>
  <si>
    <t>Virginia Fiber Optic Broadband Network</t>
  </si>
  <si>
    <t>Virginia Small Business Financing Authority</t>
  </si>
  <si>
    <t>VSBFA INDUSTRIAL DEVELOPMENT BOND ALLOCATION</t>
  </si>
  <si>
    <t>#</t>
  </si>
  <si>
    <t>PRJCT. TYPE</t>
  </si>
  <si>
    <t># OF JOBS</t>
  </si>
  <si>
    <t>AMOUNT REQUESTED</t>
  </si>
  <si>
    <t>AMOUNT AWARDED</t>
  </si>
  <si>
    <t>AMOUNT ISSUED</t>
  </si>
  <si>
    <t>AMOUNT RETURNED</t>
  </si>
  <si>
    <t>DATE OF ISSUANCE</t>
  </si>
  <si>
    <t>TOTALS</t>
  </si>
  <si>
    <t>Year:</t>
  </si>
  <si>
    <t>PRJCT. STATUS</t>
  </si>
  <si>
    <t>CERT. AWARDED DATE</t>
  </si>
  <si>
    <t>CERT. 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</si>
</sst>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164" formatCode="0.00_);[Red]\-0.00_)"/>
    <numFmt numFmtId="165" formatCode="0.00_)"/>
    <numFmt numFmtId="166" formatCode="dd\-mmm\-yy_)"/>
    <numFmt numFmtId="167" formatCode="0_)"/>
    <numFmt numFmtId="168" formatCode="&quot;$&quot;#,##0"/>
    <numFmt numFmtId="169" formatCode="mm/dd/yy"/>
    <numFmt numFmtId="170" formatCode="&quot;$&quot;#,##0.00"/>
  </numFmts>
  <fonts count="14" x14ac:knownFonts="1">
    <font>
      <sz val="8"/>
      <color indexed="8"/>
      <name val="Arial"/>
    </font>
    <font>
      <sz val="9"/>
      <color indexed="8"/>
      <name val="Arial Narrow"/>
      <family val="2"/>
    </font>
    <font>
      <sz val="7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Times New Roman"/>
      <family val="1"/>
    </font>
    <font>
      <sz val="8"/>
      <color indexed="8"/>
      <name val="Arial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164" fontId="0" fillId="0" borderId="0"/>
    <xf numFmtId="44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164" fontId="0" fillId="0" borderId="0" xfId="0"/>
    <xf numFmtId="164" fontId="1" fillId="0" borderId="0" xfId="0" applyFont="1"/>
    <xf numFmtId="165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 applyProtection="1">
      <protection locked="0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5" fontId="3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37" fontId="3" fillId="0" borderId="0" xfId="0" applyNumberFormat="1" applyFont="1" applyAlignment="1">
      <alignment horizontal="center"/>
    </xf>
    <xf numFmtId="165" fontId="3" fillId="0" borderId="0" xfId="0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5" fontId="3" fillId="0" borderId="0" xfId="0" applyNumberFormat="1" applyFont="1" applyAlignment="1">
      <alignment horizontal="center"/>
    </xf>
    <xf numFmtId="165" fontId="3" fillId="0" borderId="0" xfId="0" applyNumberFormat="1" applyFont="1" applyAlignment="1" applyProtection="1">
      <alignment horizontal="center"/>
      <protection locked="0"/>
    </xf>
    <xf numFmtId="164" fontId="3" fillId="0" borderId="0" xfId="0" applyFont="1"/>
    <xf numFmtId="168" fontId="3" fillId="0" borderId="0" xfId="0" applyNumberFormat="1" applyFont="1"/>
    <xf numFmtId="164" fontId="3" fillId="0" borderId="0" xfId="0" applyFont="1" applyAlignment="1">
      <alignment horizontal="center"/>
    </xf>
    <xf numFmtId="168" fontId="1" fillId="0" borderId="0" xfId="0" applyNumberFormat="1" applyFont="1"/>
    <xf numFmtId="168" fontId="3" fillId="0" borderId="0" xfId="0" applyNumberFormat="1" applyFont="1" applyProtection="1">
      <protection locked="0"/>
    </xf>
    <xf numFmtId="169" fontId="3" fillId="0" borderId="0" xfId="0" applyNumberFormat="1" applyFont="1"/>
    <xf numFmtId="169" fontId="0" fillId="0" borderId="0" xfId="0" applyNumberFormat="1" applyAlignment="1">
      <alignment horizontal="left"/>
    </xf>
    <xf numFmtId="37" fontId="3" fillId="0" borderId="0" xfId="0" quotePrefix="1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0" borderId="0" xfId="0" quotePrefix="1" applyNumberFormat="1" applyFont="1" applyAlignment="1">
      <alignment horizontal="center"/>
    </xf>
    <xf numFmtId="164" fontId="6" fillId="0" borderId="0" xfId="0" applyFont="1" applyAlignment="1">
      <alignment horizontal="center"/>
    </xf>
    <xf numFmtId="0" fontId="4" fillId="0" borderId="0" xfId="0" applyNumberFormat="1" applyFont="1" applyAlignment="1">
      <alignment horizontal="left"/>
    </xf>
    <xf numFmtId="164" fontId="8" fillId="0" borderId="0" xfId="0" applyFont="1"/>
    <xf numFmtId="164" fontId="8" fillId="0" borderId="0" xfId="0" applyFont="1" applyAlignment="1">
      <alignment vertical="center"/>
    </xf>
    <xf numFmtId="164" fontId="8" fillId="0" borderId="11" xfId="0" applyFont="1" applyBorder="1" applyAlignment="1">
      <alignment vertical="center"/>
    </xf>
    <xf numFmtId="9" fontId="8" fillId="0" borderId="3" xfId="2" applyFont="1" applyBorder="1" applyAlignment="1">
      <alignment horizontal="center" vertical="center"/>
    </xf>
    <xf numFmtId="44" fontId="8" fillId="0" borderId="12" xfId="1" applyFont="1" applyBorder="1" applyAlignment="1">
      <alignment vertical="center"/>
    </xf>
    <xf numFmtId="164" fontId="8" fillId="0" borderId="4" xfId="0" applyFont="1" applyBorder="1" applyAlignment="1">
      <alignment vertical="center"/>
    </xf>
    <xf numFmtId="9" fontId="8" fillId="0" borderId="1" xfId="2" applyFont="1" applyBorder="1" applyAlignment="1">
      <alignment horizontal="center" vertical="center"/>
    </xf>
    <xf numFmtId="44" fontId="8" fillId="0" borderId="5" xfId="1" applyFont="1" applyBorder="1" applyAlignment="1">
      <alignment vertical="center"/>
    </xf>
    <xf numFmtId="164" fontId="8" fillId="0" borderId="6" xfId="0" applyFont="1" applyBorder="1" applyAlignment="1">
      <alignment vertical="center"/>
    </xf>
    <xf numFmtId="9" fontId="8" fillId="0" borderId="2" xfId="2" applyFont="1" applyBorder="1" applyAlignment="1">
      <alignment horizontal="center" vertical="center"/>
    </xf>
    <xf numFmtId="44" fontId="8" fillId="0" borderId="7" xfId="1" applyFont="1" applyBorder="1" applyAlignment="1">
      <alignment vertical="center"/>
    </xf>
    <xf numFmtId="164" fontId="8" fillId="0" borderId="8" xfId="0" applyFont="1" applyBorder="1" applyAlignment="1">
      <alignment vertical="center"/>
    </xf>
    <xf numFmtId="9" fontId="8" fillId="0" borderId="9" xfId="2" applyFont="1" applyBorder="1" applyAlignment="1">
      <alignment horizontal="center" vertical="center"/>
    </xf>
    <xf numFmtId="44" fontId="8" fillId="0" borderId="10" xfId="1" applyFont="1" applyBorder="1" applyAlignment="1">
      <alignment vertical="center"/>
    </xf>
    <xf numFmtId="164" fontId="9" fillId="0" borderId="13" xfId="0" applyFont="1" applyBorder="1" applyAlignment="1">
      <alignment horizontal="center" vertical="center"/>
    </xf>
    <xf numFmtId="164" fontId="9" fillId="0" borderId="14" xfId="0" applyFont="1" applyBorder="1" applyAlignment="1">
      <alignment horizontal="center" vertical="center" wrapText="1"/>
    </xf>
    <xf numFmtId="164" fontId="9" fillId="0" borderId="15" xfId="0" applyFont="1" applyBorder="1" applyAlignment="1">
      <alignment horizontal="center" vertical="center"/>
    </xf>
    <xf numFmtId="165" fontId="11" fillId="0" borderId="0" xfId="0" applyNumberFormat="1" applyFont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5" fontId="3" fillId="0" borderId="1" xfId="0" applyNumberFormat="1" applyFont="1" applyBorder="1"/>
    <xf numFmtId="37" fontId="3" fillId="0" borderId="1" xfId="0" applyNumberFormat="1" applyFont="1" applyBorder="1"/>
    <xf numFmtId="165" fontId="3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6" fontId="3" fillId="0" borderId="1" xfId="0" applyNumberFormat="1" applyFont="1" applyBorder="1"/>
    <xf numFmtId="0" fontId="0" fillId="0" borderId="1" xfId="0" quotePrefix="1" applyNumberForma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164" fontId="3" fillId="0" borderId="0" xfId="0" applyFont="1" applyAlignment="1">
      <alignment horizontal="right"/>
    </xf>
    <xf numFmtId="170" fontId="4" fillId="0" borderId="0" xfId="1" applyNumberFormat="1" applyFont="1" applyAlignment="1">
      <alignment horizontal="center"/>
    </xf>
    <xf numFmtId="0" fontId="2" fillId="0" borderId="0" xfId="0" applyNumberFormat="1" applyFont="1"/>
    <xf numFmtId="0" fontId="0" fillId="0" borderId="0" xfId="0" applyNumberFormat="1" applyAlignment="1">
      <alignment horizontal="left"/>
    </xf>
    <xf numFmtId="165" fontId="4" fillId="2" borderId="1" xfId="0" applyNumberFormat="1" applyFont="1" applyFill="1" applyBorder="1" applyAlignment="1">
      <alignment horizontal="center" vertical="center" wrapText="1"/>
    </xf>
    <xf numFmtId="170" fontId="12" fillId="2" borderId="0" xfId="1" applyNumberFormat="1" applyFont="1" applyFill="1" applyAlignment="1">
      <alignment horizontal="center"/>
    </xf>
    <xf numFmtId="37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right" vertical="center"/>
    </xf>
    <xf numFmtId="37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165" fontId="2" fillId="0" borderId="0" xfId="0" applyNumberFormat="1" applyFont="1" applyAlignment="1" applyProtection="1">
      <alignment vertical="center"/>
      <protection locked="0"/>
    </xf>
    <xf numFmtId="164" fontId="0" fillId="0" borderId="0" xfId="0" applyAlignment="1">
      <alignment vertical="center"/>
    </xf>
    <xf numFmtId="165" fontId="13" fillId="2" borderId="0" xfId="0" applyNumberFormat="1" applyFont="1" applyFill="1" applyAlignment="1">
      <alignment horizontal="center" vertical="center"/>
    </xf>
    <xf numFmtId="164" fontId="4" fillId="2" borderId="0" xfId="0" applyFont="1" applyFill="1" applyAlignment="1">
      <alignment horizontal="right"/>
    </xf>
    <xf numFmtId="164" fontId="10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1732-4CEF-4855-9EFF-93E56E9B3C3F}">
  <sheetPr transitionEvaluation="1"/>
  <dimension ref="A1:N73"/>
  <sheetViews>
    <sheetView tabSelected="1" zoomScale="160" zoomScaleNormal="160" workbookViewId="0">
      <selection activeCell="C1" sqref="C1:C1048576"/>
    </sheetView>
  </sheetViews>
  <sheetFormatPr defaultColWidth="9.6640625" defaultRowHeight="11.25" x14ac:dyDescent="0.2"/>
  <cols>
    <col min="1" max="1" width="5.83203125" customWidth="1"/>
    <col min="2" max="2" width="41.33203125" customWidth="1"/>
    <col min="3" max="3" width="36.83203125" customWidth="1"/>
    <col min="4" max="4" width="7.1640625" customWidth="1"/>
    <col min="5" max="5" width="5.83203125" customWidth="1"/>
    <col min="6" max="7" width="13.83203125" customWidth="1"/>
    <col min="8" max="8" width="8" customWidth="1"/>
    <col min="9" max="10" width="13.83203125" customWidth="1"/>
    <col min="11" max="13" width="11.5" customWidth="1"/>
  </cols>
  <sheetData>
    <row r="1" spans="1:14" ht="24" customHeight="1" x14ac:dyDescent="0.2">
      <c r="A1" s="45"/>
      <c r="B1" s="2"/>
      <c r="C1" s="2"/>
      <c r="D1" s="57"/>
      <c r="E1" s="2"/>
      <c r="F1" s="2"/>
      <c r="G1" s="2"/>
      <c r="H1" s="2"/>
      <c r="I1" s="2"/>
      <c r="J1" s="2"/>
      <c r="K1" s="2"/>
      <c r="L1" s="3"/>
      <c r="M1" s="2"/>
      <c r="N1" s="2"/>
    </row>
    <row r="2" spans="1:14" ht="24" customHeight="1" x14ac:dyDescent="0.2">
      <c r="A2" s="71" t="s">
        <v>19</v>
      </c>
      <c r="B2" s="71"/>
      <c r="C2" s="71"/>
      <c r="D2" s="5"/>
      <c r="E2" s="5"/>
      <c r="F2" s="5"/>
      <c r="G2" s="5"/>
      <c r="H2" s="5"/>
      <c r="I2" s="5"/>
      <c r="J2" s="5"/>
      <c r="K2" s="5"/>
      <c r="L2" s="5"/>
      <c r="M2" s="5"/>
      <c r="N2" s="2"/>
    </row>
    <row r="3" spans="1:14" ht="18" customHeight="1" x14ac:dyDescent="0.2">
      <c r="A3" s="72" t="str">
        <f>_xlfn.CONCAT(B6," TOTAL AUTHORITY ALLOCATION ESTIMATE")</f>
        <v>2025 TOTAL AUTHORITY ALLOCATION ESTIMATE</v>
      </c>
      <c r="B3" s="72"/>
      <c r="C3" s="60">
        <f>'Allocation-State-Ceiling'!D10</f>
        <v>286363837.5</v>
      </c>
      <c r="D3" s="5"/>
      <c r="E3" s="5"/>
      <c r="F3" s="5"/>
      <c r="G3" s="5"/>
      <c r="H3" s="5"/>
      <c r="I3" s="5"/>
      <c r="J3" s="5"/>
      <c r="N3" s="2"/>
    </row>
    <row r="4" spans="1:14" ht="18" customHeight="1" x14ac:dyDescent="0.2">
      <c r="A4" s="72" t="str">
        <f>_xlfn.CONCAT(B6," REMAINING ALLOCATION")</f>
        <v>2025 REMAINING ALLOCATION</v>
      </c>
      <c r="B4" s="72"/>
      <c r="C4" s="60">
        <f>C3-(G22-J22)</f>
        <v>105113837.5</v>
      </c>
      <c r="D4" s="5"/>
      <c r="E4" s="5"/>
      <c r="F4" s="5"/>
      <c r="G4" s="5"/>
      <c r="H4" s="5"/>
      <c r="I4" s="5"/>
      <c r="J4" s="5"/>
      <c r="N4" s="2"/>
    </row>
    <row r="5" spans="1:14" ht="10.5" customHeight="1" x14ac:dyDescent="0.2">
      <c r="A5" s="5"/>
      <c r="B5" s="55"/>
      <c r="C5" s="56"/>
      <c r="D5" s="5"/>
      <c r="E5" s="5"/>
      <c r="F5" s="5"/>
      <c r="G5" s="5"/>
      <c r="H5" s="5"/>
      <c r="I5" s="5"/>
      <c r="J5" s="5"/>
      <c r="N5" s="2"/>
    </row>
    <row r="6" spans="1:14" ht="14.1" customHeight="1" x14ac:dyDescent="0.2">
      <c r="A6" s="5" t="s">
        <v>29</v>
      </c>
      <c r="B6" s="58">
        <v>2025</v>
      </c>
      <c r="C6" s="27"/>
      <c r="D6" s="5"/>
      <c r="E6" s="5"/>
      <c r="F6" s="5"/>
      <c r="G6" s="5"/>
      <c r="H6" s="5"/>
      <c r="I6" s="5"/>
      <c r="J6" s="5"/>
      <c r="N6" s="2"/>
    </row>
    <row r="7" spans="1:14" ht="14.1" customHeight="1" x14ac:dyDescent="0.2">
      <c r="A7" s="21" t="s">
        <v>1</v>
      </c>
      <c r="B7" s="22">
        <f ca="1">NOW()</f>
        <v>45894.460499189816</v>
      </c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2"/>
    </row>
    <row r="8" spans="1:14" ht="10.5" customHeight="1" x14ac:dyDescent="0.2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2"/>
    </row>
    <row r="9" spans="1:14" ht="39" customHeight="1" x14ac:dyDescent="0.2">
      <c r="A9" s="59" t="s">
        <v>20</v>
      </c>
      <c r="B9" s="59" t="s">
        <v>0</v>
      </c>
      <c r="C9" s="59" t="s">
        <v>2</v>
      </c>
      <c r="D9" s="59" t="s">
        <v>21</v>
      </c>
      <c r="E9" s="59" t="s">
        <v>22</v>
      </c>
      <c r="F9" s="59" t="s">
        <v>23</v>
      </c>
      <c r="G9" s="59" t="s">
        <v>24</v>
      </c>
      <c r="H9" s="59" t="s">
        <v>30</v>
      </c>
      <c r="I9" s="59" t="s">
        <v>25</v>
      </c>
      <c r="J9" s="59" t="s">
        <v>26</v>
      </c>
      <c r="K9" s="59" t="s">
        <v>31</v>
      </c>
      <c r="L9" s="59" t="s">
        <v>32</v>
      </c>
      <c r="M9" s="59" t="s">
        <v>27</v>
      </c>
      <c r="N9" s="2"/>
    </row>
    <row r="10" spans="1:14" ht="15" customHeight="1" x14ac:dyDescent="0.2">
      <c r="A10" s="49">
        <f>IF(ISBLANK(B10),"",COUNTIF($B$10:B10,"*"))</f>
        <v>1</v>
      </c>
      <c r="B10" s="46" t="s">
        <v>14</v>
      </c>
      <c r="C10" s="46" t="s">
        <v>15</v>
      </c>
      <c r="D10" s="50" t="s">
        <v>16</v>
      </c>
      <c r="E10" s="51">
        <v>100</v>
      </c>
      <c r="F10" s="48">
        <v>150000000</v>
      </c>
      <c r="G10" s="48">
        <v>150000000</v>
      </c>
      <c r="H10" s="47"/>
      <c r="I10" s="48"/>
      <c r="J10" s="48"/>
      <c r="K10" s="52">
        <v>45875</v>
      </c>
      <c r="L10" s="52">
        <f>IF(K10=" "," ",IF(K10+90&gt;DATE($B$6,12,15),DATE($C$3,12,15),(K10+90)))</f>
        <v>45965</v>
      </c>
      <c r="M10" s="52"/>
      <c r="N10" s="2"/>
    </row>
    <row r="11" spans="1:14" ht="15" customHeight="1" x14ac:dyDescent="0.2">
      <c r="A11" s="49">
        <f>IF(ISBLANK(B11),"",COUNTIF($B$10:B11,"*"))</f>
        <v>2</v>
      </c>
      <c r="B11" s="46" t="s">
        <v>17</v>
      </c>
      <c r="C11" s="46" t="s">
        <v>18</v>
      </c>
      <c r="D11" s="47" t="s">
        <v>16</v>
      </c>
      <c r="E11" s="51">
        <v>125</v>
      </c>
      <c r="F11" s="48">
        <v>31250000</v>
      </c>
      <c r="G11" s="48">
        <v>31250000</v>
      </c>
      <c r="H11" s="47"/>
      <c r="I11" s="48"/>
      <c r="J11" s="48" t="str">
        <f t="shared" ref="J11:J19" si="0">IF(H11="PENDING"," ",(G11-I11))</f>
        <v xml:space="preserve"> </v>
      </c>
      <c r="K11" s="52">
        <v>45894</v>
      </c>
      <c r="L11" s="52">
        <f t="shared" ref="L11:L20" si="1">IF(K11=" "," ",IF(K11+90&gt;DATE($B$6,12,15),DATE($C$3,12,15),(K11+90)))</f>
        <v>45984</v>
      </c>
      <c r="M11" s="52"/>
      <c r="N11" s="2"/>
    </row>
    <row r="12" spans="1:14" ht="15" customHeight="1" x14ac:dyDescent="0.2">
      <c r="A12" s="49" t="str">
        <f>IF(ISBLANK(B12),"",COUNTIF($B$10:B12,"*"))</f>
        <v/>
      </c>
      <c r="B12" s="46"/>
      <c r="C12" s="46"/>
      <c r="D12" s="47"/>
      <c r="E12" s="51"/>
      <c r="F12" s="48"/>
      <c r="G12" s="48"/>
      <c r="H12" s="47"/>
      <c r="I12" s="48"/>
      <c r="J12" s="48" t="str">
        <f t="shared" si="0"/>
        <v xml:space="preserve"> </v>
      </c>
      <c r="K12" s="52"/>
      <c r="L12" s="52" t="str">
        <f t="shared" si="1"/>
        <v xml:space="preserve"> </v>
      </c>
      <c r="M12" s="52"/>
      <c r="N12" s="2"/>
    </row>
    <row r="13" spans="1:14" ht="15" customHeight="1" x14ac:dyDescent="0.2">
      <c r="A13" s="49" t="str">
        <f>IF(ISBLANK(B13),"",COUNTIF($B$10:B13,"*"))</f>
        <v/>
      </c>
      <c r="B13" s="46"/>
      <c r="C13" s="46"/>
      <c r="D13" s="47"/>
      <c r="E13" s="51"/>
      <c r="F13" s="48"/>
      <c r="G13" s="48"/>
      <c r="H13" s="47"/>
      <c r="I13" s="48"/>
      <c r="J13" s="48" t="str">
        <f t="shared" si="0"/>
        <v xml:space="preserve"> </v>
      </c>
      <c r="K13" s="52"/>
      <c r="L13" s="52" t="str">
        <f t="shared" si="1"/>
        <v xml:space="preserve"> </v>
      </c>
      <c r="M13" s="52"/>
      <c r="N13" s="2"/>
    </row>
    <row r="14" spans="1:14" ht="15" customHeight="1" x14ac:dyDescent="0.2">
      <c r="A14" s="49" t="str">
        <f>IF(ISBLANK(B14),"",COUNTIF($B$10:B14,"*"))</f>
        <v/>
      </c>
      <c r="B14" s="46"/>
      <c r="C14" s="46"/>
      <c r="D14" s="47"/>
      <c r="E14" s="51"/>
      <c r="F14" s="48"/>
      <c r="G14" s="48"/>
      <c r="H14" s="47"/>
      <c r="I14" s="48"/>
      <c r="J14" s="48" t="str">
        <f t="shared" si="0"/>
        <v xml:space="preserve"> </v>
      </c>
      <c r="K14" s="52"/>
      <c r="L14" s="52" t="str">
        <f t="shared" si="1"/>
        <v xml:space="preserve"> </v>
      </c>
      <c r="M14" s="52"/>
      <c r="N14" s="2"/>
    </row>
    <row r="15" spans="1:14" ht="15" customHeight="1" x14ac:dyDescent="0.2">
      <c r="A15" s="49" t="str">
        <f>IF(ISBLANK(B15),"",COUNTIF($B$10:B15,"*"))</f>
        <v/>
      </c>
      <c r="B15" s="46"/>
      <c r="C15" s="46"/>
      <c r="D15" s="47"/>
      <c r="E15" s="51"/>
      <c r="F15" s="48"/>
      <c r="G15" s="48"/>
      <c r="H15" s="47"/>
      <c r="I15" s="48"/>
      <c r="J15" s="48" t="str">
        <f t="shared" si="0"/>
        <v xml:space="preserve"> </v>
      </c>
      <c r="K15" s="52"/>
      <c r="L15" s="52" t="str">
        <f t="shared" si="1"/>
        <v xml:space="preserve"> </v>
      </c>
      <c r="M15" s="52"/>
      <c r="N15" s="2"/>
    </row>
    <row r="16" spans="1:14" ht="15" customHeight="1" x14ac:dyDescent="0.2">
      <c r="A16" s="49" t="str">
        <f>IF(ISBLANK(B16),"",COUNTIF($B$10:B16,"*"))</f>
        <v/>
      </c>
      <c r="B16" s="46"/>
      <c r="C16" s="46"/>
      <c r="D16" s="47"/>
      <c r="E16" s="53"/>
      <c r="F16" s="48"/>
      <c r="G16" s="48"/>
      <c r="H16" s="47"/>
      <c r="I16" s="48"/>
      <c r="J16" s="48" t="str">
        <f t="shared" si="0"/>
        <v xml:space="preserve"> </v>
      </c>
      <c r="K16" s="52"/>
      <c r="L16" s="52" t="str">
        <f t="shared" si="1"/>
        <v xml:space="preserve"> </v>
      </c>
      <c r="M16" s="52"/>
      <c r="N16" s="2"/>
    </row>
    <row r="17" spans="1:14" ht="15" customHeight="1" x14ac:dyDescent="0.2">
      <c r="A17" s="49" t="str">
        <f>IF(ISBLANK(B17),"",COUNTIF($B$10:B17,"*"))</f>
        <v/>
      </c>
      <c r="B17" s="46"/>
      <c r="C17" s="46"/>
      <c r="D17" s="47"/>
      <c r="E17" s="51"/>
      <c r="F17" s="48"/>
      <c r="G17" s="48"/>
      <c r="H17" s="47"/>
      <c r="I17" s="48"/>
      <c r="J17" s="48" t="str">
        <f t="shared" si="0"/>
        <v xml:space="preserve"> </v>
      </c>
      <c r="K17" s="52"/>
      <c r="L17" s="52" t="str">
        <f t="shared" si="1"/>
        <v xml:space="preserve"> </v>
      </c>
      <c r="M17" s="52"/>
      <c r="N17" s="2"/>
    </row>
    <row r="18" spans="1:14" ht="15" customHeight="1" x14ac:dyDescent="0.2">
      <c r="A18" s="49" t="str">
        <f>IF(ISBLANK(B18),"",COUNTIF($B$10:B18,"*"))</f>
        <v/>
      </c>
      <c r="B18" s="46"/>
      <c r="C18" s="46"/>
      <c r="D18" s="47"/>
      <c r="E18" s="51"/>
      <c r="F18" s="48"/>
      <c r="G18" s="48"/>
      <c r="H18" s="47"/>
      <c r="I18" s="48"/>
      <c r="J18" s="48" t="str">
        <f t="shared" si="0"/>
        <v xml:space="preserve"> </v>
      </c>
      <c r="K18" s="52"/>
      <c r="L18" s="52" t="str">
        <f t="shared" si="1"/>
        <v xml:space="preserve"> </v>
      </c>
      <c r="M18" s="52"/>
      <c r="N18" s="2"/>
    </row>
    <row r="19" spans="1:14" ht="15" customHeight="1" x14ac:dyDescent="0.2">
      <c r="A19" s="49" t="str">
        <f>IF(ISBLANK(B19),"",COUNTIF($B$10:B19,"*"))</f>
        <v/>
      </c>
      <c r="B19" s="46"/>
      <c r="C19" s="46"/>
      <c r="D19" s="47"/>
      <c r="E19" s="51"/>
      <c r="F19" s="48"/>
      <c r="G19" s="48"/>
      <c r="H19" s="47"/>
      <c r="I19" s="48"/>
      <c r="J19" s="48" t="str">
        <f t="shared" si="0"/>
        <v xml:space="preserve"> </v>
      </c>
      <c r="K19" s="52"/>
      <c r="L19" s="52" t="str">
        <f t="shared" si="1"/>
        <v xml:space="preserve"> </v>
      </c>
      <c r="M19" s="52"/>
      <c r="N19" s="2"/>
    </row>
    <row r="20" spans="1:14" ht="15" customHeight="1" x14ac:dyDescent="0.2">
      <c r="A20" s="49" t="str">
        <f>IF(ISBLANK(B20),"",COUNTIF($B$10:B20,"*"))</f>
        <v/>
      </c>
      <c r="B20" s="46"/>
      <c r="C20" s="46"/>
      <c r="D20" s="47"/>
      <c r="E20" s="51"/>
      <c r="F20" s="48"/>
      <c r="G20" s="48"/>
      <c r="H20" s="47"/>
      <c r="I20" s="48"/>
      <c r="J20" s="48"/>
      <c r="K20" s="52"/>
      <c r="L20" s="52" t="str">
        <f t="shared" si="1"/>
        <v xml:space="preserve"> </v>
      </c>
      <c r="M20" s="52"/>
      <c r="N20" s="2"/>
    </row>
    <row r="21" spans="1:14" ht="15" customHeight="1" x14ac:dyDescent="0.2">
      <c r="A21" s="49"/>
      <c r="B21" s="46"/>
      <c r="C21" s="46"/>
      <c r="D21" s="47"/>
      <c r="E21" s="54"/>
      <c r="F21" s="48"/>
      <c r="G21" s="48"/>
      <c r="H21" s="47"/>
      <c r="I21" s="48"/>
      <c r="J21" s="48"/>
      <c r="K21" s="52"/>
      <c r="L21" s="52" t="str">
        <f t="shared" ref="L21" si="2">IF(K21=" "," ",IF(K21+90&gt;DATE(13,12,15),DATE(13,12,15),(K21+90)))</f>
        <v xml:space="preserve"> </v>
      </c>
      <c r="M21" s="52"/>
      <c r="N21" s="4"/>
    </row>
    <row r="22" spans="1:14" s="70" customFormat="1" ht="18" customHeight="1" x14ac:dyDescent="0.2">
      <c r="A22" s="61"/>
      <c r="B22" s="62"/>
      <c r="C22" s="63" t="s">
        <v>28</v>
      </c>
      <c r="D22" s="64"/>
      <c r="E22" s="65">
        <f>SUM(E10:E21)</f>
        <v>225</v>
      </c>
      <c r="F22" s="66">
        <f>SUM(F10:F21)</f>
        <v>181250000</v>
      </c>
      <c r="G22" s="66">
        <f>SUM(G10:G21)</f>
        <v>181250000</v>
      </c>
      <c r="H22" s="67"/>
      <c r="I22" s="66">
        <f t="shared" ref="I22:J22" si="3">SUM(I10:I21)</f>
        <v>0</v>
      </c>
      <c r="J22" s="66">
        <f t="shared" si="3"/>
        <v>0</v>
      </c>
      <c r="K22" s="68"/>
      <c r="L22" s="68"/>
      <c r="M22" s="68"/>
      <c r="N22" s="69"/>
    </row>
    <row r="23" spans="1:14" ht="14.1" customHeight="1" x14ac:dyDescent="0.2">
      <c r="A23" s="8"/>
      <c r="B23" s="5"/>
      <c r="C23" s="5"/>
      <c r="D23" s="11"/>
      <c r="E23" s="24"/>
      <c r="F23" s="7"/>
      <c r="G23" s="7"/>
      <c r="H23" s="6"/>
      <c r="I23" s="7"/>
      <c r="J23" s="7"/>
      <c r="K23" s="9"/>
      <c r="L23" s="9"/>
      <c r="M23" s="9"/>
      <c r="N23" s="2"/>
    </row>
    <row r="24" spans="1:14" ht="14.1" customHeight="1" x14ac:dyDescent="0.2">
      <c r="A24" s="8"/>
      <c r="B24" s="5"/>
      <c r="C24" s="5"/>
      <c r="D24" s="11"/>
      <c r="E24" s="24"/>
      <c r="F24" s="7"/>
      <c r="G24" s="7"/>
      <c r="H24" s="6"/>
      <c r="I24" s="7"/>
      <c r="J24" s="7"/>
      <c r="K24" s="9"/>
      <c r="L24" s="9"/>
      <c r="M24" s="9"/>
      <c r="N24" s="2"/>
    </row>
    <row r="25" spans="1:14" ht="14.1" customHeight="1" x14ac:dyDescent="0.2">
      <c r="A25" s="8"/>
      <c r="B25" s="5"/>
      <c r="C25" s="5"/>
      <c r="D25" s="11"/>
      <c r="E25" s="25"/>
      <c r="F25" s="7"/>
      <c r="G25" s="7"/>
      <c r="H25" s="6"/>
      <c r="I25" s="7"/>
      <c r="J25" s="7"/>
      <c r="K25" s="9"/>
      <c r="L25" s="9"/>
      <c r="M25" s="9"/>
      <c r="N25" s="4"/>
    </row>
    <row r="26" spans="1:14" ht="14.1" customHeight="1" x14ac:dyDescent="0.2">
      <c r="A26" s="8"/>
      <c r="B26" s="5"/>
      <c r="C26" s="5"/>
      <c r="D26" s="11"/>
      <c r="E26" s="24"/>
      <c r="F26" s="7"/>
      <c r="G26" s="7"/>
      <c r="H26" s="6"/>
      <c r="I26" s="7"/>
      <c r="J26" s="7"/>
      <c r="K26" s="9"/>
      <c r="L26" s="9"/>
      <c r="M26" s="9"/>
      <c r="N26" s="4"/>
    </row>
    <row r="27" spans="1:14" ht="14.1" customHeight="1" x14ac:dyDescent="0.2">
      <c r="A27" s="8"/>
      <c r="B27" s="5"/>
      <c r="C27" s="5"/>
      <c r="D27" s="11"/>
      <c r="E27" s="24"/>
      <c r="F27" s="7"/>
      <c r="G27" s="7"/>
      <c r="H27" s="6"/>
      <c r="I27" s="7"/>
      <c r="J27" s="7"/>
      <c r="K27" s="9"/>
      <c r="L27" s="9"/>
      <c r="M27" s="9"/>
      <c r="N27" s="2"/>
    </row>
    <row r="28" spans="1:14" ht="14.1" customHeight="1" x14ac:dyDescent="0.2">
      <c r="A28" s="8"/>
      <c r="B28" s="5"/>
      <c r="C28" s="5"/>
      <c r="D28" s="6"/>
      <c r="E28" s="11"/>
      <c r="F28" s="7"/>
      <c r="G28" s="7"/>
      <c r="H28" s="14"/>
      <c r="I28" s="7"/>
      <c r="J28" s="7"/>
      <c r="K28" s="9"/>
      <c r="L28" s="9"/>
      <c r="M28" s="9"/>
      <c r="N28" s="2"/>
    </row>
    <row r="29" spans="1:14" ht="14.1" customHeight="1" x14ac:dyDescent="0.2">
      <c r="A29" s="8"/>
      <c r="B29" s="5"/>
      <c r="C29" s="5"/>
      <c r="D29" s="11"/>
      <c r="E29" s="11"/>
      <c r="F29" s="7"/>
      <c r="G29" s="7"/>
      <c r="H29" s="14"/>
      <c r="I29" s="7"/>
      <c r="J29" s="7"/>
      <c r="K29" s="9"/>
      <c r="L29" s="9"/>
      <c r="M29" s="9"/>
      <c r="N29" s="2"/>
    </row>
    <row r="30" spans="1:14" ht="14.1" customHeight="1" x14ac:dyDescent="0.2">
      <c r="A30" s="8"/>
      <c r="B30" s="5"/>
      <c r="C30" s="5"/>
      <c r="D30" s="6"/>
      <c r="E30" s="11"/>
      <c r="F30" s="7"/>
      <c r="G30" s="7"/>
      <c r="H30" s="14"/>
      <c r="I30" s="7"/>
      <c r="J30" s="7"/>
      <c r="K30" s="9"/>
      <c r="L30" s="9"/>
      <c r="M30" s="9"/>
      <c r="N30" s="2"/>
    </row>
    <row r="31" spans="1:14" ht="14.1" customHeight="1" x14ac:dyDescent="0.2">
      <c r="A31" s="8"/>
      <c r="B31" s="5"/>
      <c r="C31" s="5"/>
      <c r="D31" s="6"/>
      <c r="E31" s="8"/>
      <c r="F31" s="7"/>
      <c r="G31" s="7"/>
      <c r="H31" s="14"/>
      <c r="I31" s="7"/>
      <c r="J31" s="7"/>
      <c r="K31" s="9"/>
      <c r="L31" s="9"/>
      <c r="M31" s="9"/>
      <c r="N31" s="2"/>
    </row>
    <row r="32" spans="1:14" x14ac:dyDescent="0.2">
      <c r="A32" s="8"/>
      <c r="B32" s="5"/>
      <c r="C32" s="5"/>
      <c r="D32" s="6"/>
      <c r="E32" s="8"/>
      <c r="F32" s="7"/>
      <c r="G32" s="7"/>
      <c r="H32" s="14"/>
      <c r="I32" s="7"/>
      <c r="J32" s="7"/>
      <c r="K32" s="9"/>
      <c r="L32" s="9"/>
      <c r="M32" s="9"/>
      <c r="N32" s="2"/>
    </row>
    <row r="33" spans="1:14" x14ac:dyDescent="0.2">
      <c r="A33" s="8"/>
      <c r="B33" s="5"/>
      <c r="C33" s="5"/>
      <c r="D33" s="6"/>
      <c r="E33" s="23"/>
      <c r="F33" s="7"/>
      <c r="G33" s="7"/>
      <c r="H33" s="14"/>
      <c r="I33" s="7"/>
      <c r="J33" s="7"/>
      <c r="K33" s="9"/>
      <c r="L33" s="9"/>
      <c r="M33" s="9"/>
      <c r="N33" s="2"/>
    </row>
    <row r="34" spans="1:14" x14ac:dyDescent="0.2">
      <c r="A34" s="8"/>
      <c r="B34" s="5"/>
      <c r="C34" s="5"/>
      <c r="D34" s="6"/>
      <c r="E34" s="23"/>
      <c r="F34" s="7"/>
      <c r="G34" s="7"/>
      <c r="H34" s="14"/>
      <c r="I34" s="7"/>
      <c r="J34" s="7"/>
      <c r="K34" s="9"/>
      <c r="L34" s="9"/>
      <c r="M34" s="9"/>
      <c r="N34" s="2"/>
    </row>
    <row r="35" spans="1:14" ht="12.75" customHeight="1" x14ac:dyDescent="0.3">
      <c r="A35" s="8"/>
      <c r="B35" s="26"/>
      <c r="C35" s="5"/>
      <c r="D35" s="11"/>
      <c r="E35" s="8"/>
      <c r="F35" s="7"/>
      <c r="G35" s="7"/>
      <c r="H35" s="6"/>
      <c r="I35" s="7"/>
      <c r="J35" s="7"/>
      <c r="K35" s="9"/>
      <c r="L35" s="9"/>
      <c r="M35" s="9"/>
      <c r="N35" s="2"/>
    </row>
    <row r="36" spans="1:14" x14ac:dyDescent="0.2">
      <c r="A36" s="8"/>
      <c r="B36" s="5"/>
      <c r="C36" s="5"/>
      <c r="D36" s="11"/>
      <c r="E36" s="10"/>
      <c r="F36" s="7"/>
      <c r="G36" s="7"/>
      <c r="H36" s="6"/>
      <c r="I36" s="7"/>
      <c r="J36" s="7"/>
      <c r="K36" s="9"/>
      <c r="L36" s="9"/>
      <c r="M36" s="9"/>
      <c r="N36" s="2"/>
    </row>
    <row r="37" spans="1:14" x14ac:dyDescent="0.2">
      <c r="A37" s="8"/>
      <c r="B37" s="5"/>
      <c r="C37" s="5"/>
      <c r="D37" s="11"/>
      <c r="E37" s="8"/>
      <c r="F37" s="7"/>
      <c r="G37" s="7"/>
      <c r="H37" s="6"/>
      <c r="I37" s="7"/>
      <c r="J37" s="7"/>
      <c r="K37" s="9"/>
      <c r="L37" s="9"/>
      <c r="M37" s="9"/>
      <c r="N37" s="2"/>
    </row>
    <row r="38" spans="1:14" x14ac:dyDescent="0.2">
      <c r="A38" s="8"/>
      <c r="B38" s="9"/>
      <c r="C38" s="5"/>
      <c r="D38" s="11"/>
      <c r="E38" s="8"/>
      <c r="F38" s="7"/>
      <c r="G38" s="7"/>
      <c r="H38" s="6"/>
      <c r="I38" s="7"/>
      <c r="J38" s="7"/>
      <c r="K38" s="9"/>
      <c r="L38" s="9"/>
      <c r="M38" s="9"/>
      <c r="N38" s="2"/>
    </row>
    <row r="39" spans="1:14" x14ac:dyDescent="0.2">
      <c r="A39" s="8"/>
      <c r="B39" s="5"/>
      <c r="C39" s="5"/>
      <c r="D39" s="11"/>
      <c r="E39" s="8"/>
      <c r="F39" s="7"/>
      <c r="G39" s="7"/>
      <c r="H39" s="6"/>
      <c r="I39" s="7"/>
      <c r="J39" s="7"/>
      <c r="K39" s="9"/>
      <c r="L39" s="9"/>
      <c r="M39" s="9"/>
      <c r="N39" s="2"/>
    </row>
    <row r="40" spans="1:14" x14ac:dyDescent="0.2">
      <c r="A40" s="8"/>
      <c r="B40" s="5"/>
      <c r="C40" s="5"/>
      <c r="D40" s="11"/>
      <c r="E40" s="8"/>
      <c r="F40" s="7"/>
      <c r="G40" s="7"/>
      <c r="H40" s="6"/>
      <c r="I40" s="7"/>
      <c r="J40" s="7"/>
      <c r="K40" s="9"/>
      <c r="L40" s="9"/>
      <c r="M40" s="9"/>
      <c r="N40" s="2"/>
    </row>
    <row r="41" spans="1:14" x14ac:dyDescent="0.2">
      <c r="A41" s="8"/>
      <c r="B41" s="5"/>
      <c r="C41" s="5"/>
      <c r="D41" s="11"/>
      <c r="E41" s="8"/>
      <c r="F41" s="7"/>
      <c r="G41" s="7"/>
      <c r="H41" s="6"/>
      <c r="I41" s="7"/>
      <c r="J41" s="7"/>
      <c r="K41" s="9"/>
      <c r="L41" s="9"/>
      <c r="M41" s="9"/>
      <c r="N41" s="2"/>
    </row>
    <row r="42" spans="1:14" x14ac:dyDescent="0.2">
      <c r="A42" s="8"/>
      <c r="B42" s="5"/>
      <c r="C42" s="5"/>
      <c r="D42" s="11"/>
      <c r="E42" s="8"/>
      <c r="F42" s="7"/>
      <c r="G42" s="7"/>
      <c r="H42" s="6"/>
      <c r="I42" s="7"/>
      <c r="J42" s="7"/>
      <c r="K42" s="9"/>
      <c r="L42" s="9"/>
      <c r="M42" s="9"/>
      <c r="N42" s="2"/>
    </row>
    <row r="43" spans="1:14" x14ac:dyDescent="0.2">
      <c r="A43" s="8"/>
      <c r="B43" s="5"/>
      <c r="C43" s="5"/>
      <c r="D43" s="11"/>
      <c r="E43" s="8"/>
      <c r="F43" s="7"/>
      <c r="G43" s="7"/>
      <c r="H43" s="6"/>
      <c r="I43" s="7"/>
      <c r="J43" s="7"/>
      <c r="K43" s="9"/>
      <c r="L43" s="9"/>
      <c r="M43" s="9"/>
      <c r="N43" s="2"/>
    </row>
    <row r="44" spans="1:14" x14ac:dyDescent="0.2">
      <c r="A44" s="8"/>
      <c r="B44" s="5"/>
      <c r="C44" s="5"/>
      <c r="D44" s="11"/>
      <c r="E44" s="8"/>
      <c r="F44" s="7"/>
      <c r="G44" s="7"/>
      <c r="H44" s="6"/>
      <c r="I44" s="7"/>
      <c r="J44" s="7"/>
      <c r="K44" s="9"/>
      <c r="L44" s="9"/>
      <c r="M44" s="9"/>
      <c r="N44" s="2"/>
    </row>
    <row r="45" spans="1:14" x14ac:dyDescent="0.2">
      <c r="A45" s="8"/>
      <c r="B45" s="5"/>
      <c r="C45" s="5"/>
      <c r="D45" s="11"/>
      <c r="E45" s="8"/>
      <c r="F45" s="7"/>
      <c r="G45" s="7"/>
      <c r="H45" s="6"/>
      <c r="I45" s="7"/>
      <c r="J45" s="7"/>
      <c r="K45" s="9"/>
      <c r="L45" s="9"/>
      <c r="M45" s="9"/>
      <c r="N45" s="2"/>
    </row>
    <row r="46" spans="1:14" x14ac:dyDescent="0.2">
      <c r="A46" s="8"/>
      <c r="B46" s="5"/>
      <c r="C46" s="5"/>
      <c r="D46" s="11"/>
      <c r="E46" s="8"/>
      <c r="F46" s="7"/>
      <c r="G46" s="7"/>
      <c r="H46" s="6"/>
      <c r="I46" s="7"/>
      <c r="J46" s="7"/>
      <c r="K46" s="9"/>
      <c r="L46" s="9"/>
      <c r="M46" s="9"/>
      <c r="N46" s="2"/>
    </row>
    <row r="47" spans="1:14" x14ac:dyDescent="0.2">
      <c r="A47" s="8"/>
      <c r="B47" s="5"/>
      <c r="C47" s="5"/>
      <c r="D47" s="11"/>
      <c r="E47" s="8"/>
      <c r="F47" s="7"/>
      <c r="G47" s="7"/>
      <c r="H47" s="6"/>
      <c r="I47" s="7"/>
      <c r="J47" s="7"/>
      <c r="K47" s="9"/>
      <c r="L47" s="9"/>
      <c r="M47" s="9"/>
      <c r="N47" s="2"/>
    </row>
    <row r="48" spans="1:14" ht="10.15" customHeight="1" x14ac:dyDescent="0.2">
      <c r="A48" s="8"/>
      <c r="B48" s="5"/>
      <c r="C48" s="5"/>
      <c r="D48" s="6"/>
      <c r="E48" s="8"/>
      <c r="F48" s="7"/>
      <c r="G48" s="7"/>
      <c r="H48" s="6"/>
      <c r="I48" s="17"/>
      <c r="J48" s="7"/>
      <c r="K48" s="9"/>
      <c r="L48" s="9"/>
      <c r="M48" s="9"/>
      <c r="N48" s="2"/>
    </row>
    <row r="49" spans="1:14" ht="10.15" customHeight="1" x14ac:dyDescent="0.2">
      <c r="A49" s="8"/>
      <c r="B49" s="5"/>
      <c r="C49" s="5"/>
      <c r="D49" s="11"/>
      <c r="E49" s="8"/>
      <c r="F49" s="7"/>
      <c r="G49" s="7"/>
      <c r="H49" s="6"/>
      <c r="I49" s="7"/>
      <c r="J49" s="7"/>
      <c r="K49" s="9"/>
      <c r="L49" s="9"/>
      <c r="M49" s="9"/>
      <c r="N49" s="2"/>
    </row>
    <row r="50" spans="1:14" x14ac:dyDescent="0.2">
      <c r="A50" s="8"/>
      <c r="B50" s="12"/>
      <c r="C50" s="12"/>
      <c r="D50" s="15"/>
      <c r="E50" s="13"/>
      <c r="F50" s="7"/>
      <c r="G50" s="7"/>
      <c r="H50" s="6"/>
      <c r="I50" s="7"/>
      <c r="J50" s="7"/>
      <c r="K50" s="9"/>
      <c r="L50" s="9"/>
      <c r="M50" s="9"/>
      <c r="N50" s="5"/>
    </row>
    <row r="51" spans="1:14" x14ac:dyDescent="0.2">
      <c r="A51" s="8"/>
      <c r="B51" s="12"/>
      <c r="C51" s="12"/>
      <c r="D51" s="15"/>
      <c r="E51" s="13"/>
      <c r="F51" s="7"/>
      <c r="G51" s="7"/>
      <c r="H51" s="6"/>
      <c r="I51" s="20"/>
      <c r="J51" s="7"/>
      <c r="K51" s="9"/>
      <c r="L51" s="9"/>
      <c r="M51" s="9"/>
      <c r="N51" s="5"/>
    </row>
    <row r="52" spans="1:14" x14ac:dyDescent="0.2">
      <c r="A52" s="8"/>
      <c r="B52" s="5"/>
      <c r="C52" s="5"/>
      <c r="D52" s="18"/>
      <c r="E52" s="13"/>
      <c r="F52" s="7"/>
      <c r="G52" s="7"/>
      <c r="H52" s="18"/>
      <c r="I52" s="17"/>
      <c r="J52" s="7"/>
      <c r="K52" s="9"/>
      <c r="L52" s="9"/>
      <c r="M52" s="9"/>
      <c r="N52" s="16"/>
    </row>
    <row r="53" spans="1:14" x14ac:dyDescent="0.2">
      <c r="A53" s="8"/>
      <c r="B53" s="5"/>
      <c r="C53" s="5"/>
      <c r="D53" s="18"/>
      <c r="E53" s="13"/>
      <c r="F53" s="7"/>
      <c r="G53" s="7"/>
      <c r="H53" s="18"/>
      <c r="I53" s="17"/>
      <c r="J53" s="7"/>
      <c r="K53" s="9"/>
      <c r="L53" s="9"/>
      <c r="M53" s="9"/>
      <c r="N53" s="16"/>
    </row>
    <row r="54" spans="1:14" x14ac:dyDescent="0.2">
      <c r="A54" s="8"/>
      <c r="B54" s="5"/>
      <c r="C54" s="5"/>
      <c r="D54" s="18"/>
      <c r="E54" s="13"/>
      <c r="F54" s="7"/>
      <c r="G54" s="7"/>
      <c r="H54" s="18"/>
      <c r="I54" s="17"/>
      <c r="J54" s="7"/>
      <c r="K54" s="9"/>
      <c r="L54" s="9"/>
      <c r="M54" s="9"/>
      <c r="N54" s="16"/>
    </row>
    <row r="55" spans="1:14" x14ac:dyDescent="0.2">
      <c r="A55" s="8"/>
      <c r="B55" s="5"/>
      <c r="C55" s="5"/>
      <c r="D55" s="18"/>
      <c r="E55" s="8"/>
      <c r="F55" s="17"/>
      <c r="G55" s="17"/>
      <c r="H55" s="18"/>
      <c r="I55" s="16"/>
      <c r="J55" s="16"/>
      <c r="K55" s="9"/>
      <c r="L55" s="9"/>
      <c r="M55" s="16"/>
      <c r="N55" s="16"/>
    </row>
    <row r="56" spans="1:14" x14ac:dyDescent="0.2">
      <c r="A56" s="8"/>
      <c r="B56" s="5"/>
      <c r="C56" s="16"/>
      <c r="D56" s="18"/>
      <c r="E56" s="8"/>
      <c r="F56" s="17"/>
      <c r="G56" s="17"/>
      <c r="H56" s="18"/>
      <c r="I56" s="17"/>
      <c r="J56" s="16"/>
      <c r="K56" s="9"/>
      <c r="L56" s="9"/>
      <c r="M56" s="16"/>
      <c r="N56" s="16"/>
    </row>
    <row r="57" spans="1:14" x14ac:dyDescent="0.2">
      <c r="A57" s="8"/>
      <c r="B57" s="16"/>
      <c r="C57" s="16"/>
      <c r="D57" s="18"/>
      <c r="E57" s="8"/>
      <c r="F57" s="17"/>
      <c r="G57" s="17"/>
      <c r="H57" s="16"/>
      <c r="I57" s="17"/>
      <c r="J57" s="16"/>
      <c r="K57" s="9"/>
      <c r="L57" s="9"/>
      <c r="M57" s="16"/>
      <c r="N57" s="16"/>
    </row>
    <row r="58" spans="1:14" x14ac:dyDescent="0.2">
      <c r="A58" s="16"/>
      <c r="B58" s="16"/>
      <c r="C58" s="16"/>
      <c r="D58" s="16"/>
      <c r="E58" s="16"/>
      <c r="F58" s="17"/>
      <c r="G58" s="17"/>
      <c r="H58" s="16"/>
      <c r="I58" s="16"/>
      <c r="J58" s="16"/>
      <c r="K58" s="16"/>
      <c r="L58" s="9"/>
      <c r="M58" s="16"/>
      <c r="N58" s="16"/>
    </row>
    <row r="59" spans="1:14" x14ac:dyDescent="0.2">
      <c r="A59" s="16"/>
      <c r="B59" s="16"/>
      <c r="C59" s="16"/>
      <c r="D59" s="16"/>
      <c r="E59" s="16"/>
      <c r="F59" s="17"/>
      <c r="G59" s="17"/>
      <c r="H59" s="16"/>
      <c r="I59" s="16"/>
      <c r="J59" s="16"/>
      <c r="K59" s="16"/>
      <c r="L59" s="9"/>
      <c r="M59" s="16"/>
      <c r="N59" s="16"/>
    </row>
    <row r="60" spans="1:14" x14ac:dyDescent="0.2">
      <c r="A60" s="16"/>
      <c r="B60" s="16"/>
      <c r="C60" s="16"/>
      <c r="D60" s="16"/>
      <c r="E60" s="16"/>
      <c r="F60" s="17"/>
      <c r="G60" s="17"/>
      <c r="H60" s="16"/>
      <c r="I60" s="16"/>
      <c r="J60" s="16"/>
      <c r="K60" s="16"/>
      <c r="L60" s="9"/>
      <c r="M60" s="16"/>
      <c r="N60" s="16"/>
    </row>
    <row r="61" spans="1:14" ht="13.5" x14ac:dyDescent="0.25">
      <c r="A61" s="1"/>
      <c r="B61" s="1"/>
      <c r="C61" s="1"/>
      <c r="D61" s="1"/>
      <c r="E61" s="1"/>
      <c r="F61" s="19"/>
      <c r="G61" s="19"/>
      <c r="H61" s="1"/>
      <c r="I61" s="1"/>
      <c r="J61" s="1"/>
      <c r="K61" s="1"/>
      <c r="L61" s="9"/>
      <c r="M61" s="1"/>
      <c r="N61" s="1"/>
    </row>
    <row r="62" spans="1:14" ht="13.5" x14ac:dyDescent="0.25">
      <c r="A62" s="1"/>
      <c r="B62" s="1"/>
      <c r="C62" s="1"/>
      <c r="D62" s="1"/>
      <c r="E62" s="1"/>
      <c r="F62" s="19"/>
      <c r="G62" s="19"/>
      <c r="H62" s="1"/>
      <c r="I62" s="1"/>
      <c r="J62" s="1"/>
      <c r="K62" s="1"/>
      <c r="L62" s="9"/>
      <c r="M62" s="1"/>
      <c r="N62" s="1"/>
    </row>
    <row r="63" spans="1:14" ht="13.5" x14ac:dyDescent="0.25">
      <c r="A63" s="1"/>
      <c r="B63" s="1"/>
      <c r="C63" s="1"/>
      <c r="D63" s="1"/>
      <c r="E63" s="1"/>
      <c r="F63" s="19"/>
      <c r="G63" s="19"/>
      <c r="H63" s="1"/>
      <c r="I63" s="1"/>
      <c r="J63" s="1"/>
      <c r="K63" s="1"/>
      <c r="L63" s="1"/>
      <c r="M63" s="1"/>
      <c r="N63" s="1"/>
    </row>
    <row r="64" spans="1:14" ht="13.5" x14ac:dyDescent="0.25">
      <c r="A64" s="1"/>
      <c r="B64" s="1"/>
      <c r="C64" s="1"/>
      <c r="D64" s="1"/>
      <c r="E64" s="1"/>
      <c r="F64" s="19"/>
      <c r="G64" s="19"/>
      <c r="H64" s="1"/>
      <c r="I64" s="1"/>
      <c r="J64" s="1"/>
      <c r="K64" s="1"/>
      <c r="L64" s="1"/>
      <c r="M64" s="1"/>
      <c r="N64" s="1"/>
    </row>
    <row r="65" spans="1:14" ht="13.5" x14ac:dyDescent="0.25">
      <c r="A65" s="1"/>
      <c r="B65" s="1"/>
      <c r="C65" s="1"/>
      <c r="D65" s="1"/>
      <c r="E65" s="1"/>
      <c r="F65" s="19"/>
      <c r="G65" s="19"/>
      <c r="H65" s="1"/>
      <c r="I65" s="1"/>
      <c r="J65" s="1"/>
      <c r="K65" s="1"/>
      <c r="L65" s="1"/>
      <c r="M65" s="1"/>
      <c r="N65" s="1"/>
    </row>
    <row r="66" spans="1:14" ht="13.5" x14ac:dyDescent="0.25">
      <c r="A66" s="1"/>
      <c r="B66" s="1"/>
      <c r="C66" s="1"/>
      <c r="D66" s="1"/>
      <c r="E66" s="1"/>
      <c r="F66" s="19"/>
      <c r="G66" s="19"/>
      <c r="H66" s="1"/>
      <c r="I66" s="1"/>
      <c r="J66" s="1"/>
      <c r="K66" s="1"/>
      <c r="L66" s="1"/>
      <c r="M66" s="1"/>
      <c r="N66" s="1"/>
    </row>
    <row r="67" spans="1:14" ht="13.5" x14ac:dyDescent="0.25">
      <c r="A67" s="1"/>
      <c r="B67" s="1"/>
      <c r="C67" s="1"/>
      <c r="D67" s="1"/>
      <c r="E67" s="1"/>
      <c r="F67" s="19"/>
      <c r="G67" s="19"/>
      <c r="H67" s="1"/>
      <c r="I67" s="1"/>
      <c r="J67" s="1"/>
      <c r="K67" s="1"/>
      <c r="L67" s="1"/>
      <c r="M67" s="1"/>
      <c r="N67" s="1"/>
    </row>
    <row r="68" spans="1:14" ht="13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3">
    <mergeCell ref="A2:C2"/>
    <mergeCell ref="A3:B3"/>
    <mergeCell ref="A4:B4"/>
  </mergeCells>
  <pageMargins left="0.25" right="0.25" top="0.25" bottom="0.25" header="0.33" footer="0.26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0D54-D1B3-46F2-B97B-C8BA7FBC2A6D}">
  <dimension ref="A1:E12"/>
  <sheetViews>
    <sheetView zoomScale="190" zoomScaleNormal="190" workbookViewId="0">
      <selection activeCell="A3" sqref="A3:E3"/>
    </sheetView>
  </sheetViews>
  <sheetFormatPr defaultRowHeight="18" x14ac:dyDescent="0.25"/>
  <cols>
    <col min="1" max="1" width="3.5" style="28" customWidth="1"/>
    <col min="2" max="2" width="54.5" style="28" customWidth="1"/>
    <col min="3" max="3" width="22.6640625" style="28" bestFit="1" customWidth="1"/>
    <col min="4" max="4" width="30.5" style="28" customWidth="1"/>
    <col min="5" max="5" width="3.5" style="28" customWidth="1"/>
    <col min="6" max="16384" width="9.33203125" style="28"/>
  </cols>
  <sheetData>
    <row r="1" spans="1:5" ht="12" customHeight="1" x14ac:dyDescent="0.35">
      <c r="A1" s="74"/>
      <c r="B1" s="74"/>
      <c r="C1" s="74"/>
      <c r="D1" s="74"/>
      <c r="E1" s="74"/>
    </row>
    <row r="2" spans="1:5" ht="23.25" x14ac:dyDescent="0.35">
      <c r="A2" s="73" t="s">
        <v>5</v>
      </c>
      <c r="B2" s="73"/>
      <c r="C2" s="73"/>
      <c r="D2" s="73"/>
      <c r="E2" s="73"/>
    </row>
    <row r="3" spans="1:5" ht="23.25" x14ac:dyDescent="0.35">
      <c r="A3" s="73" t="str">
        <f>_xlfn.CONCAT('2025 Allocation'!B6," STATE CEILING ALLOCATION ESTIMATE")</f>
        <v>2025 STATE CEILING ALLOCATION ESTIMATE</v>
      </c>
      <c r="B3" s="73"/>
      <c r="C3" s="73"/>
      <c r="D3" s="73"/>
      <c r="E3" s="73"/>
    </row>
    <row r="4" spans="1:5" ht="23.25" x14ac:dyDescent="0.35">
      <c r="A4" s="73" t="s">
        <v>3</v>
      </c>
      <c r="B4" s="73"/>
      <c r="C4" s="73"/>
      <c r="D4" s="73"/>
      <c r="E4" s="73"/>
    </row>
    <row r="5" spans="1:5" ht="23.25" x14ac:dyDescent="0.35">
      <c r="A5" s="73" t="s">
        <v>4</v>
      </c>
      <c r="B5" s="73"/>
      <c r="C5" s="73"/>
      <c r="D5" s="73"/>
      <c r="E5" s="73"/>
    </row>
    <row r="6" spans="1:5" ht="32.25" customHeight="1" thickBot="1" x14ac:dyDescent="0.3"/>
    <row r="7" spans="1:5" ht="50.25" customHeight="1" thickBot="1" x14ac:dyDescent="0.3">
      <c r="B7" s="42" t="s">
        <v>6</v>
      </c>
      <c r="C7" s="43" t="s">
        <v>13</v>
      </c>
      <c r="D7" s="44" t="s">
        <v>7</v>
      </c>
    </row>
    <row r="8" spans="1:5" s="29" customFormat="1" ht="42" customHeight="1" x14ac:dyDescent="0.2">
      <c r="B8" s="30" t="s">
        <v>8</v>
      </c>
      <c r="C8" s="31">
        <v>0.14000000000000001</v>
      </c>
      <c r="D8" s="32">
        <f>D12*C8</f>
        <v>160363749.00000003</v>
      </c>
    </row>
    <row r="9" spans="1:5" s="29" customFormat="1" ht="42" customHeight="1" x14ac:dyDescent="0.2">
      <c r="B9" s="33" t="s">
        <v>10</v>
      </c>
      <c r="C9" s="34">
        <v>0.43</v>
      </c>
      <c r="D9" s="35">
        <f>D12*C9</f>
        <v>492545800.5</v>
      </c>
    </row>
    <row r="10" spans="1:5" s="29" customFormat="1" ht="42" customHeight="1" x14ac:dyDescent="0.2">
      <c r="B10" s="33" t="s">
        <v>9</v>
      </c>
      <c r="C10" s="34">
        <v>0.25</v>
      </c>
      <c r="D10" s="35">
        <f>D12*C10</f>
        <v>286363837.5</v>
      </c>
    </row>
    <row r="11" spans="1:5" s="29" customFormat="1" ht="42" customHeight="1" thickBot="1" x14ac:dyDescent="0.25">
      <c r="B11" s="36" t="s">
        <v>11</v>
      </c>
      <c r="C11" s="37">
        <v>0.18</v>
      </c>
      <c r="D11" s="38">
        <f>D12*C11</f>
        <v>206181963</v>
      </c>
    </row>
    <row r="12" spans="1:5" s="29" customFormat="1" ht="42" customHeight="1" thickTop="1" thickBot="1" x14ac:dyDescent="0.25">
      <c r="B12" s="39" t="s">
        <v>12</v>
      </c>
      <c r="C12" s="40">
        <f>SUM(C8:C11)</f>
        <v>1</v>
      </c>
      <c r="D12" s="41">
        <v>1145455350</v>
      </c>
    </row>
  </sheetData>
  <mergeCells count="5">
    <mergeCell ref="A5:E5"/>
    <mergeCell ref="A4:E4"/>
    <mergeCell ref="A3:E3"/>
    <mergeCell ref="A2:E2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Allocation</vt:lpstr>
      <vt:lpstr>Allocation-State-Ceiling</vt:lpstr>
      <vt:lpstr>'2025 Allocation'!Print_Area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Barbara (DSBSD)</dc:creator>
  <cp:lastModifiedBy>Reese, Angela (DSBSD)</cp:lastModifiedBy>
  <cp:lastPrinted>2025-08-06T13:58:39Z</cp:lastPrinted>
  <dcterms:created xsi:type="dcterms:W3CDTF">1998-11-03T14:39:34Z</dcterms:created>
  <dcterms:modified xsi:type="dcterms:W3CDTF">2025-08-25T17:07:33Z</dcterms:modified>
</cp:coreProperties>
</file>